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23" i="4"/>
  <c r="C23"/>
  <c r="C35"/>
  <c r="B37"/>
  <c r="B35" s="1"/>
  <c r="B19"/>
  <c r="C19"/>
  <c r="B36"/>
  <c r="C36" s="1"/>
  <c r="D36" s="1"/>
  <c r="B38"/>
  <c r="D38"/>
  <c r="D37"/>
  <c r="C28"/>
  <c r="C30" s="1"/>
  <c r="D30" s="1"/>
  <c r="B28"/>
  <c r="B30" s="1"/>
  <c r="C25"/>
  <c r="D25" s="1"/>
  <c r="C26"/>
  <c r="D26" s="1"/>
  <c r="B24"/>
  <c r="B21"/>
  <c r="B14"/>
  <c r="D40" s="1"/>
  <c r="B26" l="1"/>
  <c r="B31"/>
  <c r="B22"/>
  <c r="D23"/>
  <c r="C31"/>
  <c r="D31" s="1"/>
  <c r="D19"/>
  <c r="B29"/>
  <c r="B27" s="1"/>
  <c r="C20"/>
  <c r="C21"/>
  <c r="D21" s="1"/>
  <c r="C24"/>
  <c r="D28"/>
  <c r="B20"/>
  <c r="B18" s="1"/>
  <c r="C29"/>
  <c r="D35"/>
  <c r="C27" l="1"/>
  <c r="D27" s="1"/>
  <c r="D29"/>
  <c r="C18"/>
  <c r="D20"/>
  <c r="B32"/>
  <c r="B33" s="1"/>
  <c r="C22"/>
  <c r="D22" s="1"/>
  <c r="D24"/>
  <c r="B34" l="1"/>
  <c r="B39" s="1"/>
  <c r="C32"/>
  <c r="C33" s="1"/>
  <c r="D18"/>
  <c r="D33" l="1"/>
  <c r="D32"/>
  <c r="C34" l="1"/>
  <c r="C39" s="1"/>
  <c r="D34"/>
  <c r="D39" s="1"/>
</calcChain>
</file>

<file path=xl/sharedStrings.xml><?xml version="1.0" encoding="utf-8"?>
<sst xmlns="http://schemas.openxmlformats.org/spreadsheetml/2006/main" count="48" uniqueCount="45">
  <si>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</si>
  <si>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</si>
  <si>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</si>
  <si>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</si>
  <si>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</si>
  <si>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</si>
  <si>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</si>
  <si>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</si>
  <si>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</si>
  <si>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</si>
  <si>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</si>
  <si>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</si>
  <si>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</si>
  <si>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</si>
  <si>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</si>
  <si>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</si>
  <si>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</si>
  <si>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</si>
  <si>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</si>
  <si>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</si>
  <si>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</si>
  <si>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</si>
  <si>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</si>
  <si>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</si>
  <si>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</si>
  <si>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</si>
  <si>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</si>
  <si>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</si>
  <si>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</si>
  <si>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</si>
  <si>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</si>
  <si>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</si>
  <si>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</si>
  <si>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</si>
  <si>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8.Услуги сторонних организаций</t>
  </si>
  <si>
    <t xml:space="preserve">4.Общеэксплуатационные расходы </t>
  </si>
  <si>
    <t>3.Благоустройство и обеспечение санитарного состояния жилого здания и придомовой территорий - всего</t>
  </si>
  <si>
    <t>Сложившийся тариф с жилой площади</t>
  </si>
  <si>
    <r>
      <t>Калькуляция себестоимости содержания и текущего ремонта общедомового имущества многоквартирного жилого дома № 3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ул.Учебная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</si>
  <si>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Общая жилая площадь,м2 по ООО "ГИРЦ"</t>
  </si>
  <si>
    <t xml:space="preserve">Общая полезная площадь,м2 </t>
  </si>
  <si>
    <t>Сложившийся тариф с полезной  площади</t>
  </si>
  <si>
    <t>Промывка системы отопления</t>
  </si>
  <si>
    <t>2016-2017</t>
  </si>
  <si>
    <t>законодательство о сборах во внебюджетные фонды -20,2% от ФОТ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</si>
</sst>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B9" sqref="B9:C40"/>
    </sheetView>
  </sheetViews>
  <sheetFormatPr defaultRowHeight="15"/>
  <cols>
    <col min="1" max="1" width="61.28515625" customWidth="1"/>
    <col min="2" max="2" width="11.85546875" customWidth="1"/>
    <col min="3" max="3" width="11.42578125" customWidth="1"/>
    <col min="4" max="4" width="14.28515625" customWidth="1"/>
  </cols>
  <sheetData>
    <row r="1" spans="1:4">
      <c r="B1" s="3" t="s">
        <v>29</v>
      </c>
      <c r="C1" s="3"/>
      <c r="D1" s="3"/>
    </row>
    <row r="2" spans="1:4">
      <c r="B2" s="25" t="s">
        <v>30</v>
      </c>
      <c r="C2" s="25"/>
      <c r="D2" s="25"/>
    </row>
    <row r="3" spans="1:4">
      <c r="B3" s="3" t="s">
        <v>31</v>
      </c>
      <c r="C3" s="3"/>
      <c r="D3" s="3"/>
    </row>
    <row r="4" spans="1:4">
      <c r="B4" s="3" t="s">
        <v>32</v>
      </c>
      <c r="C4" s="3"/>
      <c r="D4" s="3"/>
    </row>
    <row r="5" spans="1:4">
      <c r="B5" s="23" t="s">
        <v>33</v>
      </c>
      <c r="C5" s="23"/>
      <c r="D5" s="23"/>
    </row>
    <row r="7" spans="1:4">
      <c r="A7" s="26" t="s">
        <v>38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43</v>
      </c>
      <c r="C9" s="32" t="s">
        <v>18</v>
      </c>
      <c r="D9" s="35" t="s">
        <v>19</v>
      </c>
    </row>
    <row r="10" spans="1:4">
      <c r="A10" s="28"/>
      <c r="B10" s="30"/>
      <c r="C10" s="33"/>
      <c r="D10" s="36"/>
    </row>
    <row r="11" spans="1:4" ht="9.75" customHeight="1">
      <c r="A11" s="28"/>
      <c r="B11" s="31"/>
      <c r="C11" s="34"/>
      <c r="D11" s="37"/>
    </row>
    <row r="12" spans="1:4">
      <c r="A12" s="24" t="s">
        <v>2</v>
      </c>
      <c r="B12" s="8"/>
      <c r="C12" s="13"/>
      <c r="D12" s="13"/>
    </row>
    <row r="13" spans="1:4">
      <c r="A13" s="2" t="s">
        <v>39</v>
      </c>
      <c r="B13" s="7">
        <v>3058.8</v>
      </c>
      <c r="C13" s="13"/>
      <c r="D13" s="13"/>
    </row>
    <row r="14" spans="1:4">
      <c r="A14" s="2" t="s">
        <v>40</v>
      </c>
      <c r="B14" s="7">
        <f>5018.6-118.8</f>
        <v>4899.8</v>
      </c>
      <c r="C14" s="13"/>
      <c r="D14" s="13"/>
    </row>
    <row r="15" spans="1:4">
      <c r="A15" s="2" t="s">
        <v>28</v>
      </c>
      <c r="B15" s="7">
        <v>5</v>
      </c>
      <c r="C15" s="13"/>
      <c r="D15" s="13"/>
    </row>
    <row r="16" spans="1:4">
      <c r="A16" s="2" t="s">
        <v>1</v>
      </c>
      <c r="B16" s="7">
        <v>1970</v>
      </c>
      <c r="C16" s="13"/>
      <c r="D16" s="13"/>
    </row>
    <row r="17" spans="1:4">
      <c r="A17" s="1" t="s">
        <v>3</v>
      </c>
      <c r="B17" s="9"/>
      <c r="C17" s="13"/>
      <c r="D17" s="13"/>
    </row>
    <row r="18" spans="1:4" ht="29.25" customHeight="1">
      <c r="A18" s="5" t="s">
        <v>7</v>
      </c>
      <c r="B18" s="15">
        <f>B19+B20+B21</f>
        <v>203272.0909632</v>
      </c>
      <c r="C18" s="17">
        <f>C19+C20+C21</f>
        <v>16939.340913600001</v>
      </c>
      <c r="D18" s="14">
        <f>C18/B13</f>
        <v>5.5379040517850138</v>
      </c>
    </row>
    <row r="19" spans="1:4" ht="27.75" customHeight="1">
      <c r="A19" s="16" t="s">
        <v>8</v>
      </c>
      <c r="B19" s="10">
        <f>0.47*6048*1.5*1.15*2.3*12</f>
        <v>135334.28159999999</v>
      </c>
      <c r="C19" s="10">
        <f>0.47*6048*1.5*1.15*2.3</f>
        <v>11277.8568</v>
      </c>
      <c r="D19" s="14">
        <f>C19/B13</f>
        <v>3.6870200078462139</v>
      </c>
    </row>
    <row r="20" spans="1:4" ht="16.5" customHeight="1">
      <c r="A20" s="2" t="s">
        <v>4</v>
      </c>
      <c r="B20" s="10">
        <f>B19*0.202</f>
        <v>27337.5248832</v>
      </c>
      <c r="C20" s="14">
        <f>C19*0.202</f>
        <v>2278.1270736000001</v>
      </c>
      <c r="D20" s="14">
        <f>C20/B13</f>
        <v>0.74477804158493521</v>
      </c>
    </row>
    <row r="21" spans="1:4" ht="16.5" customHeight="1">
      <c r="A21" s="2" t="s">
        <v>5</v>
      </c>
      <c r="B21" s="10">
        <f>B19*0.3</f>
        <v>40600.284479999995</v>
      </c>
      <c r="C21" s="14">
        <f>C19*0.3</f>
        <v>3383.3570399999999</v>
      </c>
      <c r="D21" s="14">
        <f>C21/B13</f>
        <v>1.1061060023538642</v>
      </c>
    </row>
    <row r="22" spans="1:4" ht="28.5" customHeight="1">
      <c r="A22" s="5" t="s">
        <v>6</v>
      </c>
      <c r="B22" s="15">
        <f>B23+B24+B26+B25</f>
        <v>230768.53676799993</v>
      </c>
      <c r="C22" s="17">
        <f>C23+C24+C26+C25</f>
        <v>19230.711397333329</v>
      </c>
      <c r="D22" s="14">
        <f>C22/B13</f>
        <v>6.2870117030643806</v>
      </c>
    </row>
    <row r="23" spans="1:4" ht="28.5" customHeight="1">
      <c r="A23" s="16" t="s">
        <v>9</v>
      </c>
      <c r="B23" s="10">
        <f>(0.475*6048*1.5*2.3*1.15*12)+(0.039*6048*1.5*2.5*1.15*12)</f>
        <v>148980.38399999996</v>
      </c>
      <c r="C23" s="10">
        <f>(0.475*6048*1.5*2.3*1.15)+(0.039*6048*1.5*2.5*1.15)</f>
        <v>12415.031999999997</v>
      </c>
      <c r="D23" s="14">
        <f>C23/B13</f>
        <v>4.0587916830129451</v>
      </c>
    </row>
    <row r="24" spans="1:4">
      <c r="A24" s="2" t="s">
        <v>4</v>
      </c>
      <c r="B24" s="10">
        <f>B23*0.202</f>
        <v>30094.037567999992</v>
      </c>
      <c r="C24" s="14">
        <f>C23*0.202</f>
        <v>2507.8364639999995</v>
      </c>
      <c r="D24" s="14">
        <f>C24/B13</f>
        <v>0.81987591996861497</v>
      </c>
    </row>
    <row r="25" spans="1:4">
      <c r="A25" s="2" t="s">
        <v>42</v>
      </c>
      <c r="B25" s="10">
        <v>7000</v>
      </c>
      <c r="C25" s="14">
        <f>B25/12</f>
        <v>583.33333333333337</v>
      </c>
      <c r="D25" s="14">
        <f>C25/B13</f>
        <v>0.19070659517893729</v>
      </c>
    </row>
    <row r="26" spans="1:4">
      <c r="A26" s="2" t="s">
        <v>5</v>
      </c>
      <c r="B26" s="10">
        <f>B23*0.3</f>
        <v>44694.115199999986</v>
      </c>
      <c r="C26" s="14">
        <f>C23*0.3</f>
        <v>3724.509599999999</v>
      </c>
      <c r="D26" s="14">
        <f>C26/B13</f>
        <v>1.2176375049038834</v>
      </c>
    </row>
    <row r="27" spans="1:4" ht="27" customHeight="1">
      <c r="A27" s="5" t="s">
        <v>36</v>
      </c>
      <c r="B27" s="15">
        <f>B28+B29+B30</f>
        <v>310267.2988799999</v>
      </c>
      <c r="C27" s="17">
        <f>C28+C29+C30</f>
        <v>25855.60823999999</v>
      </c>
      <c r="D27" s="14">
        <f>C27/B13</f>
        <v>8.4528600235386389</v>
      </c>
    </row>
    <row r="28" spans="1:4" ht="28.5" customHeight="1">
      <c r="A28" s="16" t="s">
        <v>10</v>
      </c>
      <c r="B28" s="10">
        <f>1.65*6048*1.15*1.5*12</f>
        <v>206569.43999999994</v>
      </c>
      <c r="C28" s="10">
        <f>1.65*6048*1.15*1.5</f>
        <v>17214.119999999995</v>
      </c>
      <c r="D28" s="14">
        <f>C28/B13</f>
        <v>5.6277363672028224</v>
      </c>
    </row>
    <row r="29" spans="1:4">
      <c r="A29" s="2" t="s">
        <v>4</v>
      </c>
      <c r="B29" s="10">
        <f>B28*0.202</f>
        <v>41727.02687999999</v>
      </c>
      <c r="C29" s="14">
        <f>C28*0.202</f>
        <v>3477.2522399999993</v>
      </c>
      <c r="D29" s="14">
        <f>C29/B13</f>
        <v>1.1368027461749703</v>
      </c>
    </row>
    <row r="30" spans="1:4">
      <c r="A30" s="2" t="s">
        <v>11</v>
      </c>
      <c r="B30" s="10">
        <f>B28*0.3</f>
        <v>61970.83199999998</v>
      </c>
      <c r="C30" s="14">
        <f>C28*0.3</f>
        <v>5164.2359999999981</v>
      </c>
      <c r="D30" s="14">
        <f>C30/B13</f>
        <v>1.6883209101608467</v>
      </c>
    </row>
    <row r="31" spans="1:4">
      <c r="A31" s="6" t="s">
        <v>35</v>
      </c>
      <c r="B31" s="15">
        <f>(B19+B23+B28)*1.1</f>
        <v>539972.51615999988</v>
      </c>
      <c r="C31" s="17">
        <f>(C19+C23+C28)*1.1</f>
        <v>44997.70968</v>
      </c>
      <c r="D31" s="17">
        <f>C31/B13</f>
        <v>14.710902863868183</v>
      </c>
    </row>
    <row r="32" spans="1:4">
      <c r="A32" s="18" t="s">
        <v>12</v>
      </c>
      <c r="B32" s="15">
        <f>B18+B22+B27+B31</f>
        <v>1284280.4427711996</v>
      </c>
      <c r="C32" s="19">
        <f>C18+C22+C27+C31</f>
        <v>107023.37023093332</v>
      </c>
      <c r="D32" s="17">
        <f>C32/B13</f>
        <v>34.988678642256218</v>
      </c>
    </row>
    <row r="33" spans="1:6">
      <c r="A33" s="6" t="s">
        <v>25</v>
      </c>
      <c r="B33" s="15">
        <f>B32*0.1</f>
        <v>128428.04427711997</v>
      </c>
      <c r="C33" s="17">
        <f>C32*0.1</f>
        <v>10702.337023093332</v>
      </c>
      <c r="D33" s="17">
        <f>C33/B13</f>
        <v>3.4988678642256219</v>
      </c>
    </row>
    <row r="34" spans="1:6">
      <c r="A34" s="6" t="s">
        <v>26</v>
      </c>
      <c r="B34" s="15">
        <f>B32+B33</f>
        <v>1412708.4870483195</v>
      </c>
      <c r="C34" s="17">
        <f>C32+C33</f>
        <v>117725.70725402665</v>
      </c>
      <c r="D34" s="17">
        <f>D32+D33</f>
        <v>38.487546506481841</v>
      </c>
    </row>
    <row r="35" spans="1:6">
      <c r="A35" s="6" t="s">
        <v>34</v>
      </c>
      <c r="B35" s="15">
        <f>B36+B37+B38</f>
        <v>224712.08000000002</v>
      </c>
      <c r="C35" s="17">
        <f>C36+C37+C38</f>
        <v>18726.006666666668</v>
      </c>
      <c r="D35" s="17">
        <f>C35/B13</f>
        <v>6.1220108103395665</v>
      </c>
    </row>
    <row r="36" spans="1:6">
      <c r="A36" s="2" t="s">
        <v>17</v>
      </c>
      <c r="B36" s="11">
        <f>150100*1.1</f>
        <v>165110</v>
      </c>
      <c r="C36" s="14">
        <f>B36/12</f>
        <v>13759.166666666666</v>
      </c>
      <c r="D36" s="14">
        <f>C36/B13</f>
        <v>4.4982237042849045</v>
      </c>
    </row>
    <row r="37" spans="1:6">
      <c r="A37" s="2" t="s">
        <v>20</v>
      </c>
      <c r="B37" s="12">
        <f>C37*12</f>
        <v>14160</v>
      </c>
      <c r="C37" s="14">
        <v>1180</v>
      </c>
      <c r="D37" s="14">
        <f>C37/B13</f>
        <v>0.38577219824767883</v>
      </c>
    </row>
    <row r="38" spans="1:6">
      <c r="A38" s="2" t="s">
        <v>21</v>
      </c>
      <c r="B38" s="12">
        <f>C38*12</f>
        <v>45442.080000000002</v>
      </c>
      <c r="C38" s="14">
        <v>3786.84</v>
      </c>
      <c r="D38" s="14">
        <f>C38/B13</f>
        <v>1.2380149078069831</v>
      </c>
    </row>
    <row r="39" spans="1:6" ht="15.75" customHeight="1">
      <c r="A39" s="5" t="s">
        <v>37</v>
      </c>
      <c r="B39" s="20">
        <f>B34+B35</f>
        <v>1637420.5670483196</v>
      </c>
      <c r="C39" s="22">
        <f>C34+C35</f>
        <v>136451.71392069332</v>
      </c>
      <c r="D39" s="22">
        <f>D34+D35</f>
        <v>44.609557316821409</v>
      </c>
      <c r="F39">
        <v>44.61</v>
      </c>
    </row>
    <row r="40" spans="1:6" ht="15" customHeight="1">
      <c r="A40" s="5" t="s">
        <v>41</v>
      </c>
      <c r="B40" s="20"/>
      <c r="C40" s="22">
        <v>122945.05</v>
      </c>
      <c r="D40" s="22">
        <f>C40/B14</f>
        <v>25.091850687783175</v>
      </c>
    </row>
    <row r="41" spans="1:6">
      <c r="A41" s="4" t="s">
        <v>27</v>
      </c>
      <c r="B41" s="4"/>
    </row>
    <row r="42" spans="1:6">
      <c r="A42" s="4" t="s">
        <v>13</v>
      </c>
      <c r="B42" s="4"/>
    </row>
    <row r="43" spans="1:6">
      <c r="A43" s="4" t="s">
        <v>14</v>
      </c>
      <c r="B43" s="4"/>
    </row>
    <row r="44" spans="1:6">
      <c r="A44" s="4" t="s">
        <v>44</v>
      </c>
      <c r="B44" s="4"/>
    </row>
    <row r="45" spans="1:6">
      <c r="A45" s="4" t="s">
        <v>15</v>
      </c>
      <c r="B45" s="4"/>
    </row>
    <row r="46" spans="1:6">
      <c r="A46" s="4" t="s">
        <v>16</v>
      </c>
      <c r="B46" s="4"/>
    </row>
    <row r="47" spans="1:6">
      <c r="A47" s="21" t="s">
        <v>23</v>
      </c>
      <c r="B47" s="21"/>
      <c r="C47" s="21"/>
      <c r="D47" s="21"/>
    </row>
    <row r="48" spans="1:6">
      <c r="A48" s="4" t="s">
        <v>22</v>
      </c>
      <c r="B48" s="3"/>
    </row>
    <row r="49" spans="1:4">
      <c r="A49" s="25" t="s">
        <v>24</v>
      </c>
      <c r="B49" s="25"/>
      <c r="C49" s="25"/>
      <c r="D49" s="25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2017-03-22T10:43:52Z</cp:lastPrinted>
  <dcterms:created xsi:type="dcterms:W3CDTF">2013-02-11T11:41:49Z</dcterms:created>
  <dcterms:modified xsi:type="dcterms:W3CDTF">2017-04-04T12:06:36Z</dcterms:modified>
</cp:coreProperties>
</file>